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60" i="1"/>
  <c r="I64" l="1"/>
  <c r="E64"/>
  <c r="C64"/>
  <c r="K59"/>
  <c r="K39" s="1"/>
  <c r="I59"/>
  <c r="G59"/>
  <c r="E59"/>
  <c r="E39" s="1"/>
  <c r="C59"/>
  <c r="C39" s="1"/>
  <c r="C52"/>
  <c r="K51"/>
  <c r="I51"/>
  <c r="I39" s="1"/>
  <c r="G51"/>
  <c r="E51"/>
  <c r="C51"/>
  <c r="C47"/>
  <c r="C40" s="1"/>
  <c r="C67" s="1"/>
  <c r="K40"/>
  <c r="K67" s="1"/>
  <c r="I40"/>
  <c r="G40"/>
  <c r="E40"/>
  <c r="E67" s="1"/>
  <c r="G39"/>
  <c r="G31"/>
  <c r="E31"/>
  <c r="C31"/>
  <c r="K23"/>
  <c r="G23"/>
  <c r="I21"/>
  <c r="I23" s="1"/>
  <c r="I27" s="1"/>
  <c r="E21"/>
  <c r="E23" s="1"/>
  <c r="C21"/>
  <c r="C23" s="1"/>
  <c r="K14"/>
  <c r="I14"/>
  <c r="G14"/>
  <c r="E14"/>
  <c r="C14"/>
  <c r="I67" l="1"/>
  <c r="I28" s="1"/>
  <c r="G67"/>
  <c r="K28"/>
  <c r="K27"/>
  <c r="K31" s="1"/>
  <c r="I31"/>
</calcChain>
</file>

<file path=xl/sharedStrings.xml><?xml version="1.0" encoding="utf-8"?>
<sst xmlns="http://schemas.openxmlformats.org/spreadsheetml/2006/main" count="73" uniqueCount="61">
  <si>
    <t>CSE LV</t>
  </si>
  <si>
    <t>Budget des AEP</t>
  </si>
  <si>
    <t>SUBVENTIONS RECUES DE L'EMPLOYEUR</t>
  </si>
  <si>
    <t>DEPENSES DES AEP</t>
  </si>
  <si>
    <t>Frais divers</t>
  </si>
  <si>
    <t>Redevance ADVENGO</t>
  </si>
  <si>
    <t>budget communication</t>
  </si>
  <si>
    <t>Honoraires</t>
  </si>
  <si>
    <t>TOTAL DES DEPENSES D'AEP</t>
  </si>
  <si>
    <t>EXCEPTIONNEL</t>
  </si>
  <si>
    <t>RESULTAT AEP</t>
  </si>
  <si>
    <t>RESERVES DU CSE</t>
  </si>
  <si>
    <t>31,12,2020</t>
  </si>
  <si>
    <t>31,12,2021</t>
  </si>
  <si>
    <t>31,12,2022</t>
  </si>
  <si>
    <t>31,12,2023</t>
  </si>
  <si>
    <t>31,12,2024</t>
  </si>
  <si>
    <t>AEP</t>
  </si>
  <si>
    <t>OUVRES SOCIALES</t>
  </si>
  <si>
    <t>RESERVES DEVOLUTION</t>
  </si>
  <si>
    <t>*********</t>
  </si>
  <si>
    <t>TOTAL</t>
  </si>
  <si>
    <t>Budget des œuvres sociales</t>
  </si>
  <si>
    <t>effectifs</t>
  </si>
  <si>
    <t>DEPENSES DES ASC</t>
  </si>
  <si>
    <t>redistribution moyenne</t>
  </si>
  <si>
    <t>activités régionales</t>
  </si>
  <si>
    <t>benef</t>
  </si>
  <si>
    <t>hauts de france</t>
  </si>
  <si>
    <t>auvergne rhone alpes</t>
  </si>
  <si>
    <t>grand EST</t>
  </si>
  <si>
    <t>Nouvelle acquitaine occitanie</t>
  </si>
  <si>
    <t>ile de France</t>
  </si>
  <si>
    <t>PACA</t>
  </si>
  <si>
    <t>normandie pays de loire</t>
  </si>
  <si>
    <t>activité sociales et culturelles</t>
  </si>
  <si>
    <t>cadeaux, jouets e-cheques</t>
  </si>
  <si>
    <t>1487 enf 1543 adultes</t>
  </si>
  <si>
    <t>1141 enf 1494 adultes</t>
  </si>
  <si>
    <t>1019 enf 1283 adultes</t>
  </si>
  <si>
    <t>979 enf 1370adultes</t>
  </si>
  <si>
    <t>colonnies classes découvertes</t>
  </si>
  <si>
    <t>evennementiel</t>
  </si>
  <si>
    <t>participation sport</t>
  </si>
  <si>
    <t>naissance mariage</t>
  </si>
  <si>
    <t>amicale</t>
  </si>
  <si>
    <t>voyages</t>
  </si>
  <si>
    <t>198 /195 / 258</t>
  </si>
  <si>
    <t>cheques vacances</t>
  </si>
  <si>
    <t>1193 /444 / 496</t>
  </si>
  <si>
    <t>mobil-homes</t>
  </si>
  <si>
    <t>946 / 1167</t>
  </si>
  <si>
    <t>voyage collectif</t>
  </si>
  <si>
    <t>FRAIS OU PRODUITS DIVERS</t>
  </si>
  <si>
    <t>RESULTAT ASC</t>
  </si>
  <si>
    <t>CSE LV et SUPPORTS</t>
  </si>
  <si>
    <t>prévision 2024</t>
  </si>
  <si>
    <t>La réserve de dévolution de 473 574 € de 2019 a permis une augmentation importante des aides ASC en 2022 et a un dégré moindre en 2023,</t>
  </si>
  <si>
    <t>Des budgets régionaux plus ou moins utilisés selon les régions</t>
  </si>
  <si>
    <t>Commentaires : Un panel de prestations importantes et variées</t>
  </si>
  <si>
    <t>Une amicale du personnel connue de peu de monde avec peu de nénéficiaire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</si>
</sst>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9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/>
    <xf numFmtId="0" fontId="3" fillId="2" borderId="0" xfId="0" applyFont="1" applyFill="1"/>
    <xf numFmtId="164" fontId="6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0" fontId="4" fillId="3" borderId="0" xfId="0" applyFont="1" applyFill="1"/>
    <xf numFmtId="164" fontId="4" fillId="3" borderId="0" xfId="0" applyNumberFormat="1" applyFont="1" applyFill="1"/>
    <xf numFmtId="0" fontId="4" fillId="4" borderId="0" xfId="0" applyFont="1" applyFill="1"/>
    <xf numFmtId="0" fontId="6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/>
    <xf numFmtId="0" fontId="4" fillId="2" borderId="0" xfId="0" applyFont="1" applyFill="1"/>
    <xf numFmtId="164" fontId="6" fillId="2" borderId="0" xfId="0" applyNumberFormat="1" applyFont="1" applyFill="1"/>
    <xf numFmtId="3" fontId="6" fillId="0" borderId="0" xfId="0" applyNumberFormat="1" applyFont="1"/>
    <xf numFmtId="0" fontId="1" fillId="5" borderId="0" xfId="0" applyFont="1" applyFill="1"/>
    <xf numFmtId="164" fontId="1" fillId="5" borderId="0" xfId="0" applyNumberFormat="1" applyFont="1" applyFill="1"/>
    <xf numFmtId="164" fontId="1" fillId="5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0" fontId="2" fillId="0" borderId="0" xfId="0" applyNumberFormat="1" applyFont="1"/>
    <xf numFmtId="0" fontId="1" fillId="3" borderId="0" xfId="0" applyFont="1" applyFill="1"/>
    <xf numFmtId="0" fontId="3" fillId="3" borderId="0" xfId="0" applyFont="1" applyFill="1"/>
    <xf numFmtId="0" fontId="0" fillId="3" borderId="0" xfId="0" applyFill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4" fillId="6" borderId="0" xfId="0" applyFont="1" applyFill="1"/>
    <xf numFmtId="1" fontId="0" fillId="0" borderId="0" xfId="0" applyNumberForma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workbookViewId="0">
      <selection activeCell="A7" sqref="A7"/>
    </sheetView>
  </sheetViews>
  <sheetFormatPr baseColWidth="10" defaultRowHeight="15"/>
  <cols>
    <col min="1" max="1" width="16.140625" customWidth="1"/>
    <col min="2" max="2" width="36.7109375" customWidth="1"/>
    <col min="3" max="3" width="15" customWidth="1"/>
    <col min="4" max="4" width="13.7109375" customWidth="1"/>
    <col min="5" max="5" width="13.42578125" customWidth="1"/>
    <col min="6" max="6" width="15.140625" customWidth="1"/>
    <col min="7" max="7" width="15" customWidth="1"/>
    <col min="8" max="8" width="13" customWidth="1"/>
    <col min="9" max="9" width="13.85546875" customWidth="1"/>
    <col min="10" max="10" width="14" customWidth="1"/>
    <col min="11" max="11" width="14.7109375" customWidth="1"/>
  </cols>
  <sheetData>
    <row r="1" spans="1:11" ht="26.25">
      <c r="A1" s="39" t="s">
        <v>55</v>
      </c>
      <c r="B1" s="40"/>
      <c r="C1" s="40"/>
    </row>
    <row r="3" spans="1:11" ht="18.75">
      <c r="A3" s="4" t="s">
        <v>59</v>
      </c>
    </row>
    <row r="4" spans="1:11" ht="18.75">
      <c r="A4" s="4" t="s">
        <v>57</v>
      </c>
    </row>
    <row r="5" spans="1:11" s="4" customFormat="1" ht="18.75">
      <c r="A5" s="5" t="s">
        <v>58</v>
      </c>
      <c r="B5" s="5"/>
      <c r="C5" s="5"/>
      <c r="D5" s="5"/>
      <c r="E5" s="5"/>
    </row>
    <row r="6" spans="1:11" ht="21">
      <c r="A6" s="1" t="s">
        <v>60</v>
      </c>
      <c r="B6" s="3"/>
      <c r="C6" s="3"/>
      <c r="D6" s="3"/>
      <c r="E6" s="3"/>
      <c r="F6" s="1"/>
      <c r="G6" s="1"/>
      <c r="H6" s="1"/>
      <c r="I6" s="1"/>
      <c r="J6" s="1"/>
      <c r="K6" s="1"/>
    </row>
    <row r="7" spans="1:11" ht="2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8.75">
      <c r="B8" s="4"/>
      <c r="C8" s="5"/>
      <c r="D8" s="5"/>
      <c r="E8" s="5"/>
      <c r="F8" s="5"/>
      <c r="G8" s="5"/>
      <c r="H8" s="5"/>
      <c r="I8" s="5"/>
      <c r="J8" s="5"/>
      <c r="K8" s="6"/>
    </row>
    <row r="9" spans="1:11" ht="26.25">
      <c r="A9" s="7"/>
      <c r="B9" s="7"/>
      <c r="C9" s="8"/>
      <c r="D9" s="8"/>
      <c r="E9" s="9" t="s">
        <v>1</v>
      </c>
      <c r="F9" s="8"/>
      <c r="G9" s="8"/>
      <c r="H9" s="8"/>
      <c r="I9" s="8"/>
      <c r="J9" s="8"/>
      <c r="K9" s="8"/>
    </row>
    <row r="10" spans="1:11" ht="18.7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4.5" customHeight="1">
      <c r="A11" s="4"/>
      <c r="B11" s="4"/>
      <c r="C11" s="11">
        <v>2020</v>
      </c>
      <c r="D11" s="11"/>
      <c r="E11" s="11">
        <v>2021</v>
      </c>
      <c r="F11" s="12"/>
      <c r="G11" s="11">
        <v>2022</v>
      </c>
      <c r="H11" s="12"/>
      <c r="I11" s="11">
        <v>2023</v>
      </c>
      <c r="J11" s="12"/>
      <c r="K11" s="12" t="s">
        <v>56</v>
      </c>
    </row>
    <row r="12" spans="1:11" ht="18.75">
      <c r="A12" s="13" t="s">
        <v>2</v>
      </c>
      <c r="B12" s="13"/>
      <c r="C12" s="14">
        <v>112663</v>
      </c>
      <c r="D12" s="14"/>
      <c r="E12" s="14">
        <v>103847</v>
      </c>
      <c r="F12" s="14"/>
      <c r="G12" s="14">
        <v>112663</v>
      </c>
      <c r="H12" s="14"/>
      <c r="I12" s="14">
        <v>118946</v>
      </c>
      <c r="J12" s="14"/>
      <c r="K12" s="14">
        <v>118946</v>
      </c>
    </row>
    <row r="13" spans="1:11" ht="18.75">
      <c r="A13" s="43" t="s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8.75">
      <c r="A14" s="16" t="s">
        <v>4</v>
      </c>
      <c r="B14" s="16"/>
      <c r="C14" s="10">
        <f>+C19-C17-C15</f>
        <v>25496</v>
      </c>
      <c r="D14" s="10"/>
      <c r="E14" s="10">
        <f t="shared" ref="E14:G14" si="0">+E19-E17-E15</f>
        <v>29784</v>
      </c>
      <c r="F14" s="10"/>
      <c r="G14" s="10">
        <f t="shared" si="0"/>
        <v>29878</v>
      </c>
      <c r="H14" s="10"/>
      <c r="I14" s="10">
        <f>+I19-I17-I15-I16</f>
        <v>29380</v>
      </c>
      <c r="J14" s="10"/>
      <c r="K14" s="10">
        <f t="shared" ref="K14" si="1">+K19-K17-K15-K16</f>
        <v>19500</v>
      </c>
    </row>
    <row r="15" spans="1:11" ht="18.75">
      <c r="A15" s="16" t="s">
        <v>5</v>
      </c>
      <c r="B15" s="16"/>
      <c r="C15" s="10">
        <v>10007</v>
      </c>
      <c r="D15" s="10"/>
      <c r="E15" s="10">
        <v>13070</v>
      </c>
      <c r="F15" s="10"/>
      <c r="G15" s="10">
        <v>11200</v>
      </c>
      <c r="H15" s="10"/>
      <c r="I15" s="10">
        <v>11822</v>
      </c>
      <c r="J15" s="10"/>
      <c r="K15" s="10">
        <v>12000</v>
      </c>
    </row>
    <row r="16" spans="1:11" ht="18.75">
      <c r="A16" s="16" t="s">
        <v>6</v>
      </c>
      <c r="B16" s="16"/>
      <c r="C16" s="10"/>
      <c r="D16" s="10"/>
      <c r="E16" s="10"/>
      <c r="F16" s="10"/>
      <c r="G16" s="10"/>
      <c r="H16" s="10"/>
      <c r="I16" s="5">
        <v>30327</v>
      </c>
      <c r="J16" s="10"/>
      <c r="K16" s="5">
        <v>60000</v>
      </c>
    </row>
    <row r="17" spans="1:11" ht="18.75">
      <c r="A17" s="16" t="s">
        <v>7</v>
      </c>
      <c r="B17" s="16"/>
      <c r="C17" s="10">
        <v>10440</v>
      </c>
      <c r="D17" s="10"/>
      <c r="E17" s="10">
        <v>15271</v>
      </c>
      <c r="F17" s="10"/>
      <c r="G17" s="10">
        <v>21416</v>
      </c>
      <c r="H17" s="10"/>
      <c r="I17" s="10">
        <v>13710</v>
      </c>
      <c r="J17" s="10"/>
      <c r="K17" s="10">
        <v>70000</v>
      </c>
    </row>
    <row r="18" spans="1:11" ht="18.75">
      <c r="A18" s="16"/>
      <c r="B18" s="16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8.75">
      <c r="A19" s="4" t="s">
        <v>8</v>
      </c>
      <c r="B19" s="4"/>
      <c r="C19" s="5">
        <v>45943</v>
      </c>
      <c r="D19" s="5"/>
      <c r="E19" s="5">
        <v>58125</v>
      </c>
      <c r="F19" s="5"/>
      <c r="G19" s="5">
        <v>62494</v>
      </c>
      <c r="H19" s="5"/>
      <c r="I19" s="5">
        <v>85239</v>
      </c>
      <c r="J19" s="5"/>
      <c r="K19" s="5">
        <v>161500</v>
      </c>
    </row>
    <row r="20" spans="1:11" ht="18.75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</row>
    <row r="21" spans="1:11" ht="18.75">
      <c r="A21" s="4" t="s">
        <v>9</v>
      </c>
      <c r="B21" s="4"/>
      <c r="C21" s="5">
        <f>141+4358-29066</f>
        <v>-24567</v>
      </c>
      <c r="D21" s="5"/>
      <c r="E21" s="5">
        <f>128-1649</f>
        <v>-1521</v>
      </c>
      <c r="F21" s="5"/>
      <c r="G21" s="5"/>
      <c r="H21" s="5"/>
      <c r="I21" s="5">
        <f>1874+442</f>
        <v>2316</v>
      </c>
      <c r="J21" s="5"/>
      <c r="K21" s="5"/>
    </row>
    <row r="22" spans="1:11" ht="18.75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</row>
    <row r="23" spans="1:11" ht="18.75">
      <c r="A23" s="13" t="s">
        <v>10</v>
      </c>
      <c r="B23" s="13"/>
      <c r="C23" s="14">
        <f>+C12-C19+C21</f>
        <v>42153</v>
      </c>
      <c r="D23" s="14"/>
      <c r="E23" s="14">
        <f>+E12-E19+E21</f>
        <v>44201</v>
      </c>
      <c r="F23" s="14"/>
      <c r="G23" s="14">
        <f>+G12-G19+G21</f>
        <v>50169</v>
      </c>
      <c r="H23" s="14"/>
      <c r="I23" s="14">
        <f>+I12-I19+I21</f>
        <v>36023</v>
      </c>
      <c r="J23" s="14"/>
      <c r="K23" s="14">
        <f t="shared" ref="K23" si="2">+K12-K19+K21</f>
        <v>-42554</v>
      </c>
    </row>
    <row r="24" spans="1:11" ht="18.75">
      <c r="A24" s="4"/>
      <c r="B24" s="4"/>
      <c r="C24" s="5"/>
      <c r="D24" s="5"/>
      <c r="E24" s="5"/>
      <c r="F24" s="5"/>
      <c r="G24" s="5"/>
      <c r="H24" s="5"/>
      <c r="I24" s="5"/>
      <c r="J24" s="5"/>
      <c r="K24" s="5"/>
    </row>
    <row r="25" spans="1:11" ht="18.75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</row>
    <row r="26" spans="1:11" ht="21">
      <c r="A26" s="17" t="s">
        <v>11</v>
      </c>
      <c r="B26" s="17"/>
      <c r="C26" s="1" t="s">
        <v>12</v>
      </c>
      <c r="D26" s="5"/>
      <c r="E26" s="1" t="s">
        <v>13</v>
      </c>
      <c r="F26" s="1"/>
      <c r="G26" s="1" t="s">
        <v>14</v>
      </c>
      <c r="H26" s="1"/>
      <c r="I26" s="1" t="s">
        <v>15</v>
      </c>
      <c r="J26" s="1"/>
      <c r="K26" s="1" t="s">
        <v>16</v>
      </c>
    </row>
    <row r="27" spans="1:11" ht="21">
      <c r="A27" s="2"/>
      <c r="B27" s="2" t="s">
        <v>17</v>
      </c>
      <c r="C27" s="3">
        <v>42152</v>
      </c>
      <c r="D27" s="5"/>
      <c r="E27" s="3">
        <v>86354</v>
      </c>
      <c r="F27" s="1"/>
      <c r="G27" s="3">
        <v>129808</v>
      </c>
      <c r="H27" s="1"/>
      <c r="I27" s="3">
        <f>+G27+I23</f>
        <v>165831</v>
      </c>
      <c r="J27" s="1"/>
      <c r="K27" s="3">
        <f>+I27+K23</f>
        <v>123277</v>
      </c>
    </row>
    <row r="28" spans="1:11" ht="21">
      <c r="A28" s="2"/>
      <c r="B28" s="2" t="s">
        <v>18</v>
      </c>
      <c r="C28" s="3">
        <v>85368</v>
      </c>
      <c r="D28" s="5"/>
      <c r="E28" s="3">
        <v>58061</v>
      </c>
      <c r="F28" s="1"/>
      <c r="G28" s="3">
        <v>229315</v>
      </c>
      <c r="H28" s="1"/>
      <c r="I28" s="3">
        <f>+G28+I67</f>
        <v>248922</v>
      </c>
      <c r="J28" s="1"/>
      <c r="K28" s="3">
        <f>+I28+K67</f>
        <v>125816</v>
      </c>
    </row>
    <row r="29" spans="1:11" ht="21">
      <c r="A29" s="2"/>
      <c r="B29" s="2" t="s">
        <v>19</v>
      </c>
      <c r="C29" s="3">
        <v>473574</v>
      </c>
      <c r="D29" s="5"/>
      <c r="E29" s="3">
        <v>473574</v>
      </c>
      <c r="F29" s="1"/>
      <c r="G29" s="3">
        <v>0</v>
      </c>
      <c r="H29" s="1"/>
      <c r="I29" s="3">
        <v>0</v>
      </c>
      <c r="J29" s="1"/>
      <c r="K29" s="3"/>
    </row>
    <row r="30" spans="1:11" ht="21">
      <c r="A30" s="2"/>
      <c r="B30" s="2"/>
      <c r="C30" s="1" t="s">
        <v>20</v>
      </c>
      <c r="D30" s="5"/>
      <c r="E30" s="1" t="s">
        <v>20</v>
      </c>
      <c r="F30" s="1"/>
      <c r="G30" s="1" t="s">
        <v>20</v>
      </c>
      <c r="H30" s="1"/>
      <c r="I30" s="1" t="s">
        <v>20</v>
      </c>
      <c r="J30" s="1"/>
      <c r="K30" s="1" t="s">
        <v>20</v>
      </c>
    </row>
    <row r="31" spans="1:11" ht="21">
      <c r="A31" s="2"/>
      <c r="B31" s="18" t="s">
        <v>21</v>
      </c>
      <c r="C31" s="1">
        <f>SUM(C27:C30)</f>
        <v>601094</v>
      </c>
      <c r="D31" s="5"/>
      <c r="E31" s="1">
        <f>SUM(E27:E30)</f>
        <v>617989</v>
      </c>
      <c r="F31" s="1"/>
      <c r="G31" s="1">
        <f>SUM(G27:G30)</f>
        <v>359123</v>
      </c>
      <c r="H31" s="1"/>
      <c r="I31" s="1">
        <f>SUM(I27:I30)</f>
        <v>414753</v>
      </c>
      <c r="J31" s="1"/>
      <c r="K31" s="1">
        <f>SUM(K27:K30)</f>
        <v>249093</v>
      </c>
    </row>
    <row r="32" spans="1:11" ht="21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</row>
    <row r="33" spans="1:11" ht="26.25">
      <c r="A33" s="9" t="s">
        <v>0</v>
      </c>
      <c r="B33" s="20"/>
      <c r="C33" s="9" t="s">
        <v>22</v>
      </c>
      <c r="D33" s="9"/>
      <c r="E33" s="21"/>
      <c r="F33" s="21"/>
      <c r="G33" s="21"/>
      <c r="H33" s="21"/>
      <c r="I33" s="21"/>
      <c r="J33" s="21"/>
      <c r="K33" s="21"/>
    </row>
    <row r="34" spans="1:11" ht="18.75">
      <c r="A34" s="4"/>
      <c r="B34" s="4"/>
      <c r="C34" s="11">
        <v>2020</v>
      </c>
      <c r="D34" s="11"/>
      <c r="E34" s="11">
        <v>2021</v>
      </c>
      <c r="F34" s="12"/>
      <c r="G34" s="11">
        <v>2022</v>
      </c>
      <c r="H34" s="12"/>
      <c r="I34" s="11">
        <v>2023</v>
      </c>
      <c r="J34" s="12"/>
      <c r="K34" s="12">
        <v>2024</v>
      </c>
    </row>
    <row r="35" spans="1:11" ht="18.75">
      <c r="A35" s="16"/>
      <c r="B35" s="16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8.75">
      <c r="A36" s="13" t="s">
        <v>2</v>
      </c>
      <c r="B36" s="13"/>
      <c r="C36" s="14">
        <v>614523</v>
      </c>
      <c r="D36" s="14"/>
      <c r="E36" s="14">
        <v>566438</v>
      </c>
      <c r="F36" s="14"/>
      <c r="G36" s="14">
        <v>572686</v>
      </c>
      <c r="H36" s="14"/>
      <c r="I36" s="14">
        <v>648794</v>
      </c>
      <c r="J36" s="14"/>
      <c r="K36" s="14">
        <v>648794</v>
      </c>
    </row>
    <row r="37" spans="1:11" ht="18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8.75">
      <c r="A38" s="10"/>
      <c r="B38" s="10" t="s">
        <v>23</v>
      </c>
      <c r="C38" s="22">
        <v>1543</v>
      </c>
      <c r="D38" s="10"/>
      <c r="E38" s="22">
        <v>1494</v>
      </c>
      <c r="F38" s="10"/>
      <c r="G38" s="22">
        <v>1283</v>
      </c>
      <c r="H38" s="10"/>
      <c r="I38" s="22">
        <v>1370</v>
      </c>
      <c r="J38" s="10"/>
      <c r="K38" s="22">
        <v>1556</v>
      </c>
    </row>
    <row r="39" spans="1:11" ht="18.75">
      <c r="A39" s="15" t="s">
        <v>24</v>
      </c>
      <c r="B39" s="10" t="s">
        <v>25</v>
      </c>
      <c r="C39" s="10">
        <f>+(C51+C59)/C38</f>
        <v>299.77316915100454</v>
      </c>
      <c r="D39" s="10"/>
      <c r="E39" s="10">
        <f>+(E51+E59)/E38</f>
        <v>363.23493975903614</v>
      </c>
      <c r="F39" s="10"/>
      <c r="G39" s="10">
        <f>+(G51+G59)/G38</f>
        <v>649.71395167575997</v>
      </c>
      <c r="H39" s="10"/>
      <c r="I39" s="10">
        <f>+(I51+I59)/I38</f>
        <v>514.27883211678829</v>
      </c>
      <c r="J39" s="10"/>
      <c r="K39" s="10">
        <f>+(K51+K59)/K38</f>
        <v>471.07969151670949</v>
      </c>
    </row>
    <row r="40" spans="1:11" ht="21">
      <c r="A40" s="23" t="s">
        <v>26</v>
      </c>
      <c r="B40" s="23"/>
      <c r="C40" s="24">
        <f>SUM(C41:C47)</f>
        <v>39928</v>
      </c>
      <c r="D40" s="25"/>
      <c r="E40" s="24">
        <f>SUM(E41:E47)</f>
        <v>51326</v>
      </c>
      <c r="F40" s="25"/>
      <c r="G40" s="24">
        <f>SUM(G41:G47)</f>
        <v>75544</v>
      </c>
      <c r="H40" s="25"/>
      <c r="I40" s="24">
        <f>SUM(I41:I47)</f>
        <v>-49663</v>
      </c>
      <c r="J40" s="25"/>
      <c r="K40" s="24">
        <f>SUM(K41:K47)</f>
        <v>38900</v>
      </c>
    </row>
    <row r="41" spans="1:11" ht="21">
      <c r="A41" s="2"/>
      <c r="B41" s="2" t="s">
        <v>28</v>
      </c>
      <c r="C41" s="3">
        <v>13605</v>
      </c>
      <c r="D41" s="26"/>
      <c r="E41" s="3">
        <v>12388</v>
      </c>
      <c r="F41" s="27"/>
      <c r="G41" s="3">
        <v>12718</v>
      </c>
      <c r="H41" s="28"/>
      <c r="I41" s="3">
        <v>7245</v>
      </c>
      <c r="J41" s="28"/>
      <c r="K41" s="3">
        <v>7900</v>
      </c>
    </row>
    <row r="42" spans="1:11" ht="21">
      <c r="A42" s="2"/>
      <c r="B42" s="2" t="s">
        <v>29</v>
      </c>
      <c r="C42" s="3">
        <v>4125</v>
      </c>
      <c r="D42" s="26"/>
      <c r="E42" s="3">
        <v>5041</v>
      </c>
      <c r="F42" s="27"/>
      <c r="G42" s="3">
        <v>597</v>
      </c>
      <c r="H42" s="28"/>
      <c r="I42" s="3">
        <v>868</v>
      </c>
      <c r="J42" s="28"/>
      <c r="K42" s="3">
        <v>2800</v>
      </c>
    </row>
    <row r="43" spans="1:11" ht="21">
      <c r="A43" s="2"/>
      <c r="B43" s="2" t="s">
        <v>30</v>
      </c>
      <c r="C43" s="3">
        <v>3381</v>
      </c>
      <c r="D43" s="26"/>
      <c r="E43" s="3">
        <v>4604</v>
      </c>
      <c r="F43" s="27"/>
      <c r="G43" s="3">
        <v>4320</v>
      </c>
      <c r="H43" s="28"/>
      <c r="I43" s="3">
        <v>3068</v>
      </c>
      <c r="J43" s="28"/>
      <c r="K43" s="3">
        <v>3700</v>
      </c>
    </row>
    <row r="44" spans="1:11" ht="21">
      <c r="A44" s="2"/>
      <c r="B44" s="2" t="s">
        <v>31</v>
      </c>
      <c r="C44" s="3">
        <v>2020</v>
      </c>
      <c r="D44" s="26"/>
      <c r="E44" s="3">
        <v>2633</v>
      </c>
      <c r="F44" s="27"/>
      <c r="G44" s="3">
        <v>99</v>
      </c>
      <c r="H44" s="28"/>
      <c r="I44" s="3">
        <v>1547</v>
      </c>
      <c r="J44" s="28"/>
      <c r="K44" s="3">
        <v>3600</v>
      </c>
    </row>
    <row r="45" spans="1:11" ht="21">
      <c r="A45" s="2"/>
      <c r="B45" s="2" t="s">
        <v>32</v>
      </c>
      <c r="C45" s="3">
        <v>11127</v>
      </c>
      <c r="D45" s="26"/>
      <c r="E45" s="42">
        <v>19319</v>
      </c>
      <c r="F45" s="41"/>
      <c r="G45" s="42">
        <v>55873</v>
      </c>
      <c r="H45" s="29"/>
      <c r="I45" s="42">
        <v>-65697</v>
      </c>
      <c r="J45" s="29"/>
      <c r="K45" s="3">
        <v>16000</v>
      </c>
    </row>
    <row r="46" spans="1:11" ht="21">
      <c r="A46" s="2"/>
      <c r="B46" s="2" t="s">
        <v>33</v>
      </c>
      <c r="C46" s="3">
        <v>3054</v>
      </c>
      <c r="D46" s="26"/>
      <c r="E46" s="3">
        <v>5186</v>
      </c>
      <c r="F46" s="27"/>
      <c r="G46" s="3">
        <v>921</v>
      </c>
      <c r="H46" s="28"/>
      <c r="I46" s="3">
        <v>2224</v>
      </c>
      <c r="J46" s="28"/>
      <c r="K46" s="3">
        <v>3000</v>
      </c>
    </row>
    <row r="47" spans="1:11" ht="21">
      <c r="A47" s="2"/>
      <c r="B47" s="2" t="s">
        <v>34</v>
      </c>
      <c r="C47" s="3">
        <f>814+1802</f>
        <v>2616</v>
      </c>
      <c r="D47" s="26"/>
      <c r="E47" s="3">
        <v>2155</v>
      </c>
      <c r="F47" s="27"/>
      <c r="G47" s="3">
        <v>1016</v>
      </c>
      <c r="H47" s="28"/>
      <c r="I47" s="3">
        <v>1082</v>
      </c>
      <c r="J47" s="28"/>
      <c r="K47" s="3">
        <v>1900</v>
      </c>
    </row>
    <row r="48" spans="1:11" ht="21">
      <c r="A48" s="2"/>
      <c r="B48" s="2"/>
      <c r="C48" s="3"/>
      <c r="D48" s="26"/>
      <c r="E48" s="3"/>
      <c r="F48" s="26"/>
      <c r="G48" s="3"/>
      <c r="H48" s="28"/>
      <c r="I48" s="3"/>
      <c r="J48" s="28"/>
      <c r="K48" s="3"/>
    </row>
    <row r="49" spans="1:13" ht="21">
      <c r="A49" s="2"/>
      <c r="B49" s="2"/>
      <c r="C49" s="3"/>
      <c r="D49" s="3"/>
      <c r="E49" s="3"/>
      <c r="F49" s="3"/>
      <c r="G49" s="3"/>
      <c r="H49" s="28"/>
      <c r="I49" s="3"/>
      <c r="J49" s="28"/>
      <c r="K49" s="3"/>
    </row>
    <row r="50" spans="1:13" ht="21">
      <c r="A50" s="2"/>
      <c r="B50" s="2"/>
      <c r="C50" s="3"/>
      <c r="D50" s="3"/>
      <c r="E50" s="3"/>
      <c r="F50" s="3"/>
      <c r="G50" s="3"/>
      <c r="H50" s="3"/>
      <c r="I50" s="3"/>
      <c r="J50" s="3"/>
      <c r="K50" s="3"/>
    </row>
    <row r="51" spans="1:13" ht="21">
      <c r="A51" s="23" t="s">
        <v>35</v>
      </c>
      <c r="B51" s="23"/>
      <c r="C51" s="24">
        <f>SUM(C52:C56)</f>
        <v>210642</v>
      </c>
      <c r="D51" s="25" t="s">
        <v>27</v>
      </c>
      <c r="E51" s="24">
        <f>SUM(E52:E56)</f>
        <v>235102</v>
      </c>
      <c r="F51" s="25" t="s">
        <v>27</v>
      </c>
      <c r="G51" s="24">
        <f>SUM(G52:G57)</f>
        <v>484526</v>
      </c>
      <c r="H51" s="25" t="s">
        <v>27</v>
      </c>
      <c r="I51" s="24">
        <f>SUM(I52:I57)</f>
        <v>374142</v>
      </c>
      <c r="J51" s="25" t="s">
        <v>27</v>
      </c>
      <c r="K51" s="24">
        <f>SUM(K52:K57)</f>
        <v>328000</v>
      </c>
    </row>
    <row r="52" spans="1:13" ht="61.5" customHeight="1">
      <c r="A52" s="2"/>
      <c r="B52" s="30" t="s">
        <v>36</v>
      </c>
      <c r="C52" s="31">
        <f>61015+119789</f>
        <v>180804</v>
      </c>
      <c r="D52" s="32" t="s">
        <v>37</v>
      </c>
      <c r="E52" s="31">
        <v>185156</v>
      </c>
      <c r="F52" s="33" t="s">
        <v>38</v>
      </c>
      <c r="G52" s="31">
        <v>377946</v>
      </c>
      <c r="H52" s="33" t="s">
        <v>39</v>
      </c>
      <c r="I52" s="31">
        <v>257110</v>
      </c>
      <c r="J52" s="33" t="s">
        <v>40</v>
      </c>
      <c r="K52" s="31">
        <v>224000</v>
      </c>
    </row>
    <row r="53" spans="1:13" ht="21">
      <c r="A53" s="2"/>
      <c r="B53" s="2" t="s">
        <v>41</v>
      </c>
      <c r="C53" s="3">
        <v>8145</v>
      </c>
      <c r="D53" s="26">
        <v>141</v>
      </c>
      <c r="E53" s="3">
        <v>11522</v>
      </c>
      <c r="F53" s="34">
        <v>91</v>
      </c>
      <c r="G53" s="3">
        <v>23170</v>
      </c>
      <c r="H53" s="28">
        <v>186</v>
      </c>
      <c r="I53" s="3">
        <v>25443</v>
      </c>
      <c r="J53" s="28">
        <v>239</v>
      </c>
      <c r="K53" s="3">
        <v>20000</v>
      </c>
    </row>
    <row r="54" spans="1:13" ht="21">
      <c r="A54" s="2"/>
      <c r="B54" s="2" t="s">
        <v>42</v>
      </c>
      <c r="C54" s="3">
        <v>3508</v>
      </c>
      <c r="D54" s="26">
        <v>108</v>
      </c>
      <c r="E54" s="3">
        <v>12028</v>
      </c>
      <c r="F54" s="34">
        <v>118</v>
      </c>
      <c r="G54" s="3">
        <v>17014</v>
      </c>
      <c r="H54" s="28"/>
      <c r="I54" s="3">
        <v>16326</v>
      </c>
      <c r="J54" s="28"/>
      <c r="K54" s="3">
        <v>25000</v>
      </c>
    </row>
    <row r="55" spans="1:13" ht="21">
      <c r="A55" s="2"/>
      <c r="B55" s="2" t="s">
        <v>43</v>
      </c>
      <c r="C55" s="3">
        <v>13051</v>
      </c>
      <c r="D55" s="26">
        <v>194</v>
      </c>
      <c r="E55" s="3">
        <v>17940</v>
      </c>
      <c r="F55" s="34">
        <v>174</v>
      </c>
      <c r="G55" s="3">
        <v>56577</v>
      </c>
      <c r="H55" s="28">
        <v>332</v>
      </c>
      <c r="I55" s="3">
        <v>66811</v>
      </c>
      <c r="J55" s="28">
        <v>751</v>
      </c>
      <c r="K55" s="3">
        <v>50000</v>
      </c>
    </row>
    <row r="56" spans="1:13" ht="21">
      <c r="A56" s="2"/>
      <c r="B56" s="2" t="s">
        <v>44</v>
      </c>
      <c r="C56" s="3">
        <v>5134</v>
      </c>
      <c r="D56" s="26">
        <v>97</v>
      </c>
      <c r="E56" s="3">
        <v>8456</v>
      </c>
      <c r="F56" s="34">
        <v>65</v>
      </c>
      <c r="G56" s="3">
        <v>6299</v>
      </c>
      <c r="H56" s="28">
        <v>52</v>
      </c>
      <c r="I56" s="3">
        <v>6043</v>
      </c>
      <c r="J56" s="28">
        <v>64</v>
      </c>
      <c r="K56" s="3">
        <v>7000</v>
      </c>
    </row>
    <row r="57" spans="1:13" ht="21">
      <c r="A57" s="2"/>
      <c r="B57" s="2" t="s">
        <v>45</v>
      </c>
      <c r="C57" s="3"/>
      <c r="D57" s="27"/>
      <c r="E57" s="3"/>
      <c r="F57" s="34"/>
      <c r="G57" s="3">
        <v>3520</v>
      </c>
      <c r="H57" s="28">
        <v>22</v>
      </c>
      <c r="I57" s="3">
        <v>2409</v>
      </c>
      <c r="J57" s="28">
        <v>25</v>
      </c>
      <c r="K57" s="3">
        <v>2000</v>
      </c>
    </row>
    <row r="58" spans="1:13" ht="21">
      <c r="A58" s="2"/>
      <c r="B58" s="2"/>
      <c r="C58" s="3"/>
      <c r="D58" s="27"/>
      <c r="E58" s="3"/>
      <c r="F58" s="35"/>
      <c r="G58" s="3"/>
      <c r="H58" s="36"/>
      <c r="I58" s="3"/>
      <c r="J58" s="36"/>
      <c r="K58" s="3"/>
    </row>
    <row r="59" spans="1:13" ht="21">
      <c r="A59" s="23" t="s">
        <v>46</v>
      </c>
      <c r="B59" s="23"/>
      <c r="C59" s="24">
        <f>SUM(C60:C62)</f>
        <v>251908</v>
      </c>
      <c r="D59" s="25" t="s">
        <v>27</v>
      </c>
      <c r="E59" s="24">
        <f>SUM(E60:E62)</f>
        <v>307571</v>
      </c>
      <c r="F59" s="25" t="s">
        <v>27</v>
      </c>
      <c r="G59" s="24">
        <f>SUM(G60:G62)</f>
        <v>349057</v>
      </c>
      <c r="H59" s="25" t="s">
        <v>27</v>
      </c>
      <c r="I59" s="24">
        <f>SUM(I60:I62)</f>
        <v>330420</v>
      </c>
      <c r="J59" s="25" t="s">
        <v>27</v>
      </c>
      <c r="K59" s="24">
        <f>SUM(K60:K62)</f>
        <v>405000</v>
      </c>
    </row>
    <row r="60" spans="1:13" ht="21">
      <c r="A60" s="45" t="s">
        <v>47</v>
      </c>
      <c r="B60" s="2" t="s">
        <v>48</v>
      </c>
      <c r="C60" s="3">
        <v>224461</v>
      </c>
      <c r="D60" s="26">
        <v>1134</v>
      </c>
      <c r="E60" s="3">
        <v>211826</v>
      </c>
      <c r="F60" s="34">
        <v>1082</v>
      </c>
      <c r="G60" s="3">
        <v>208311</v>
      </c>
      <c r="H60" s="28">
        <v>806</v>
      </c>
      <c r="I60" s="3">
        <v>224113</v>
      </c>
      <c r="J60" s="28">
        <v>1088</v>
      </c>
      <c r="K60" s="3">
        <v>300000</v>
      </c>
      <c r="M60" s="44">
        <f>+I60/J60</f>
        <v>205.98621323529412</v>
      </c>
    </row>
    <row r="61" spans="1:13" ht="21">
      <c r="A61" s="45" t="s">
        <v>49</v>
      </c>
      <c r="B61" s="2" t="s">
        <v>50</v>
      </c>
      <c r="C61" s="3">
        <v>27447</v>
      </c>
      <c r="D61" s="26">
        <v>23</v>
      </c>
      <c r="E61" s="3">
        <v>39938</v>
      </c>
      <c r="F61" s="34">
        <v>90</v>
      </c>
      <c r="G61" s="3">
        <v>59054</v>
      </c>
      <c r="H61" s="28">
        <v>119</v>
      </c>
      <c r="I61" s="3">
        <v>34445</v>
      </c>
      <c r="J61" s="28">
        <v>25</v>
      </c>
      <c r="K61" s="3">
        <v>35000</v>
      </c>
      <c r="M61" s="44"/>
    </row>
    <row r="62" spans="1:13" ht="21">
      <c r="A62" s="45" t="s">
        <v>51</v>
      </c>
      <c r="B62" s="2" t="s">
        <v>52</v>
      </c>
      <c r="C62" s="3"/>
      <c r="D62" s="37"/>
      <c r="E62" s="3">
        <v>55807</v>
      </c>
      <c r="F62" s="34">
        <v>59</v>
      </c>
      <c r="G62" s="3">
        <v>81692</v>
      </c>
      <c r="H62" s="28">
        <v>70</v>
      </c>
      <c r="I62" s="3">
        <v>71862</v>
      </c>
      <c r="J62" s="28">
        <v>67</v>
      </c>
      <c r="K62" s="3">
        <v>70000</v>
      </c>
      <c r="M62" s="44"/>
    </row>
    <row r="63" spans="1:13" ht="21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</row>
    <row r="64" spans="1:13" ht="21">
      <c r="A64" s="23" t="s">
        <v>53</v>
      </c>
      <c r="B64" s="23"/>
      <c r="C64" s="24">
        <f>3358-10712-572+34604</f>
        <v>26678</v>
      </c>
      <c r="D64" s="24"/>
      <c r="E64" s="24">
        <f>981-728+71-579</f>
        <v>-255</v>
      </c>
      <c r="F64" s="24"/>
      <c r="G64" s="24"/>
      <c r="H64" s="24"/>
      <c r="I64" s="24">
        <f>23374+4221+4095-5976-2</f>
        <v>25712</v>
      </c>
      <c r="J64" s="24"/>
      <c r="K64" s="24"/>
    </row>
    <row r="65" spans="1:11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21">
      <c r="A66" s="17"/>
      <c r="B66" s="17"/>
      <c r="C66" s="1"/>
      <c r="D66" s="1"/>
      <c r="E66" s="1"/>
      <c r="F66" s="1"/>
      <c r="G66" s="1"/>
      <c r="H66" s="1"/>
      <c r="I66" s="1"/>
      <c r="J66" s="1"/>
      <c r="K66" s="1"/>
    </row>
    <row r="67" spans="1:11" ht="21">
      <c r="A67" s="38" t="s">
        <v>54</v>
      </c>
      <c r="B67" s="38"/>
      <c r="C67" s="19">
        <f>+C36-C40-C51-C59-C64</f>
        <v>85367</v>
      </c>
      <c r="D67" s="19"/>
      <c r="E67" s="19">
        <f>+E36-E40-E51-E59-E64</f>
        <v>-27306</v>
      </c>
      <c r="F67" s="19"/>
      <c r="G67" s="19">
        <f>+G36-G40-G51-G59-G64</f>
        <v>-336441</v>
      </c>
      <c r="H67" s="19"/>
      <c r="I67" s="19">
        <f>+I36-I40-I51-I59+I64</f>
        <v>19607</v>
      </c>
      <c r="J67" s="19"/>
      <c r="K67" s="19">
        <f>+K36-K40-K51-K59-K64</f>
        <v>-123106</v>
      </c>
    </row>
    <row r="68" spans="1:11" ht="21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technihelp59@outlook.fr</dc:creator>
  <cp:lastModifiedBy>technihelp59@outlook.fr</cp:lastModifiedBy>
  <dcterms:created xsi:type="dcterms:W3CDTF">2024-10-24T14:38:10Z</dcterms:created>
  <dcterms:modified xsi:type="dcterms:W3CDTF">2024-10-24T15:04:51Z</dcterms:modified>
</cp:coreProperties>
</file>